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gov.sharepoint.com/sites/BCPLTEAMTIMBERMANAGEMENT/Shared Documents/Timber Sales/Ads and Bids/FY2025/Summer/"/>
    </mc:Choice>
  </mc:AlternateContent>
  <xr:revisionPtr revIDLastSave="6" documentId="8_{812FFABD-CBEE-4B55-B66D-10D046F9236C}" xr6:coauthVersionLast="47" xr6:coauthVersionMax="47" xr10:uidLastSave="{F6B0375F-3F6E-4F53-8F4C-E3BA163CC588}"/>
  <bookViews>
    <workbookView xWindow="-120" yWindow="-120" windowWidth="29040" windowHeight="15720" tabRatio="413" xr2:uid="{00000000-000D-0000-FFFF-FFFF00000000}"/>
  </bookViews>
  <sheets>
    <sheet name="Results" sheetId="1" r:id="rId1"/>
  </sheets>
  <definedNames>
    <definedName name="_xlnm.Print_Area" localSheetId="0">Results!$A$1:$J$95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1" i="1" l="1"/>
  <c r="B90" i="1"/>
  <c r="B80" i="1"/>
  <c r="B77" i="1"/>
  <c r="B79" i="1"/>
  <c r="B78" i="1"/>
  <c r="B64" i="1"/>
  <c r="B54" i="1"/>
  <c r="B29" i="1"/>
  <c r="B94" i="1"/>
  <c r="B93" i="1"/>
  <c r="B92" i="1"/>
  <c r="H88" i="1"/>
  <c r="G88" i="1"/>
  <c r="F88" i="1"/>
  <c r="E88" i="1"/>
  <c r="D88" i="1"/>
  <c r="C88" i="1"/>
  <c r="B81" i="1"/>
  <c r="F75" i="1"/>
  <c r="E75" i="1"/>
  <c r="D75" i="1"/>
  <c r="C75" i="1"/>
  <c r="B66" i="1"/>
  <c r="I49" i="1"/>
  <c r="H49" i="1"/>
  <c r="B51" i="1"/>
  <c r="B53" i="1"/>
  <c r="I23" i="1"/>
  <c r="H23" i="1"/>
  <c r="B14" i="1"/>
  <c r="B13" i="1"/>
  <c r="B15" i="1"/>
  <c r="B12" i="1"/>
  <c r="B16" i="1"/>
  <c r="I10" i="1"/>
  <c r="G49" i="1"/>
  <c r="B40" i="1"/>
  <c r="F62" i="1"/>
  <c r="E62" i="1"/>
  <c r="D62" i="1"/>
  <c r="B68" i="1"/>
  <c r="B67" i="1"/>
  <c r="B65" i="1"/>
  <c r="B52" i="1"/>
  <c r="B55" i="1"/>
  <c r="H36" i="1"/>
  <c r="B39" i="1"/>
  <c r="B41" i="1"/>
  <c r="B38" i="1"/>
  <c r="B26" i="1"/>
  <c r="B25" i="1"/>
  <c r="B27" i="1"/>
  <c r="B28" i="1"/>
  <c r="B42" i="1"/>
  <c r="H10" i="1"/>
  <c r="G10" i="1"/>
  <c r="G23" i="1"/>
  <c r="F10" i="1"/>
  <c r="G36" i="1"/>
  <c r="F36" i="1"/>
  <c r="E36" i="1"/>
  <c r="D36" i="1"/>
  <c r="C36" i="1"/>
  <c r="F49" i="1"/>
  <c r="E49" i="1"/>
  <c r="D49" i="1"/>
  <c r="C49" i="1"/>
  <c r="I2" i="1" l="1"/>
  <c r="I3" i="1" s="1"/>
  <c r="A88" i="1"/>
  <c r="A75" i="1"/>
  <c r="A36" i="1"/>
  <c r="A49" i="1"/>
  <c r="C62" i="1"/>
  <c r="A62" i="1" s="1"/>
  <c r="F23" i="1"/>
  <c r="E23" i="1"/>
  <c r="D23" i="1"/>
  <c r="C23" i="1"/>
  <c r="D10" i="1"/>
  <c r="E10" i="1"/>
  <c r="C10" i="1"/>
  <c r="A10" i="1" l="1"/>
  <c r="A23" i="1"/>
  <c r="H2" i="1" l="1"/>
  <c r="H3" i="1" s="1"/>
</calcChain>
</file>

<file path=xl/sharedStrings.xml><?xml version="1.0" encoding="utf-8"?>
<sst xmlns="http://schemas.openxmlformats.org/spreadsheetml/2006/main" count="276" uniqueCount="81">
  <si>
    <t>Aspen</t>
  </si>
  <si>
    <t>Hardwood</t>
  </si>
  <si>
    <t>Minimum Bid</t>
  </si>
  <si>
    <t>Estimated Volume</t>
  </si>
  <si>
    <t>Total Bid</t>
  </si>
  <si>
    <t>Basswood</t>
  </si>
  <si>
    <t>Species</t>
  </si>
  <si>
    <t>Product</t>
  </si>
  <si>
    <t>Units</t>
  </si>
  <si>
    <t>Pulp</t>
  </si>
  <si>
    <t>MBF</t>
  </si>
  <si>
    <t>Bidder:</t>
  </si>
  <si>
    <t>Estimated Value</t>
  </si>
  <si>
    <t>per MBF</t>
  </si>
  <si>
    <t>Pulp &amp; Bolts</t>
  </si>
  <si>
    <t>Forest County</t>
  </si>
  <si>
    <t>Softwood</t>
  </si>
  <si>
    <t>Oneida County</t>
  </si>
  <si>
    <t>Woodsrun Logs</t>
  </si>
  <si>
    <t xml:space="preserve">Bidder: </t>
  </si>
  <si>
    <t>TONS</t>
  </si>
  <si>
    <t>per TON</t>
  </si>
  <si>
    <t>CORDS</t>
  </si>
  <si>
    <t>Total Acres</t>
  </si>
  <si>
    <t>Actual Bid</t>
  </si>
  <si>
    <t>Value / Acre:</t>
  </si>
  <si>
    <t>Hardwood log thinning</t>
  </si>
  <si>
    <t>Maple, Sugar</t>
  </si>
  <si>
    <t>Bolt</t>
  </si>
  <si>
    <t>per Ton</t>
  </si>
  <si>
    <t>per Cord</t>
  </si>
  <si>
    <t>Oak, Red</t>
  </si>
  <si>
    <t>Aspen clearcut</t>
  </si>
  <si>
    <t>Board of Commissioners of Public Lands - Summer FY 2025 Timber Sale Bids</t>
  </si>
  <si>
    <t>Bid Opening:  Lake Tomahawk Field Office -  10:01 am - 07/12/2024</t>
  </si>
  <si>
    <t>TS-202501</t>
  </si>
  <si>
    <t>"CP Hardwoods"</t>
  </si>
  <si>
    <t>69 Acres</t>
  </si>
  <si>
    <t>Grade 2V Logs</t>
  </si>
  <si>
    <t>TS-202502</t>
  </si>
  <si>
    <t>"Dixon Road Hardwoods"</t>
  </si>
  <si>
    <t>Hardwood thinning</t>
  </si>
  <si>
    <t>Bolts</t>
  </si>
  <si>
    <t>per CORD</t>
  </si>
  <si>
    <t>Balsam Fir</t>
  </si>
  <si>
    <t>Hemlock</t>
  </si>
  <si>
    <t>TS-202503</t>
  </si>
  <si>
    <t>"Bog Crossing Hardwoods"</t>
  </si>
  <si>
    <t>53 acres</t>
  </si>
  <si>
    <t>Hardwood Regeneration Cut</t>
  </si>
  <si>
    <t>TS-202504</t>
  </si>
  <si>
    <t>"Turtle Road Aspen"</t>
  </si>
  <si>
    <t>Lincoln County</t>
  </si>
  <si>
    <t>Overstory Removal</t>
  </si>
  <si>
    <t>TS-202505</t>
  </si>
  <si>
    <t>"Kelly Lane Aspen"</t>
  </si>
  <si>
    <t>59 acres</t>
  </si>
  <si>
    <t>174 acres</t>
  </si>
  <si>
    <t>TS-202506</t>
  </si>
  <si>
    <t>"Swamsauger Pine"</t>
  </si>
  <si>
    <t>Red Pine Thinning</t>
  </si>
  <si>
    <t>Red Pine</t>
  </si>
  <si>
    <t>TS-202507</t>
  </si>
  <si>
    <t>"Allen Creek Hardwoods"</t>
  </si>
  <si>
    <t>78 acres</t>
  </si>
  <si>
    <t>89 acres</t>
  </si>
  <si>
    <t>34 acres</t>
  </si>
  <si>
    <t>Hardwood Thinning</t>
  </si>
  <si>
    <t>Snow Ridge Lumber</t>
  </si>
  <si>
    <t>Albrecht Trucking</t>
  </si>
  <si>
    <t>Smola Enterprise</t>
  </si>
  <si>
    <t>Paul Cleereman</t>
  </si>
  <si>
    <t>Futurewood</t>
  </si>
  <si>
    <t>Biewer Lumber</t>
  </si>
  <si>
    <t>Scott Kremsreiter</t>
  </si>
  <si>
    <t>Central Timber</t>
  </si>
  <si>
    <t>Bell Timber</t>
  </si>
  <si>
    <t>Northwest Hardwoods</t>
  </si>
  <si>
    <t>Scot Kremsreiter</t>
  </si>
  <si>
    <t>Smola Brothers</t>
  </si>
  <si>
    <t>Connor Timber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</si>
</sst>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  <numFmt numFmtId="165" formatCode="#,##0.0"/>
    <numFmt numFmtId="166" formatCode="&quot;$&quot;#,##0.00"/>
  </numFmts>
  <fonts count="1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8" fontId="7" fillId="0" borderId="0" xfId="0" applyNumberFormat="1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Border="1"/>
    <xf numFmtId="44" fontId="11" fillId="0" borderId="0" xfId="1" applyFont="1" applyBorder="1"/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8" fontId="12" fillId="0" borderId="7" xfId="0" applyNumberFormat="1" applyFont="1" applyBorder="1" applyAlignment="1">
      <alignment horizontal="center"/>
    </xf>
    <xf numFmtId="8" fontId="12" fillId="0" borderId="8" xfId="0" applyNumberFormat="1" applyFont="1" applyBorder="1" applyAlignment="1">
      <alignment horizontal="center"/>
    </xf>
    <xf numFmtId="8" fontId="12" fillId="0" borderId="9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165" fontId="12" fillId="0" borderId="7" xfId="0" applyNumberFormat="1" applyFont="1" applyBorder="1" applyAlignment="1">
      <alignment horizontal="center"/>
    </xf>
    <xf numFmtId="165" fontId="12" fillId="0" borderId="8" xfId="0" applyNumberFormat="1" applyFont="1" applyBorder="1" applyAlignment="1">
      <alignment horizontal="center"/>
    </xf>
    <xf numFmtId="165" fontId="12" fillId="0" borderId="9" xfId="0" applyNumberFormat="1" applyFont="1" applyBorder="1" applyAlignment="1">
      <alignment horizontal="center"/>
    </xf>
    <xf numFmtId="44" fontId="11" fillId="0" borderId="15" xfId="1" applyFont="1" applyBorder="1"/>
    <xf numFmtId="8" fontId="12" fillId="0" borderId="3" xfId="0" applyNumberFormat="1" applyFont="1" applyBorder="1"/>
    <xf numFmtId="0" fontId="14" fillId="0" borderId="16" xfId="0" applyFont="1" applyBorder="1" applyAlignment="1">
      <alignment horizontal="left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17" xfId="0" applyFont="1" applyBorder="1" applyAlignment="1">
      <alignment horizontal="left" vertical="center"/>
    </xf>
    <xf numFmtId="166" fontId="9" fillId="0" borderId="0" xfId="0" applyNumberFormat="1" applyFont="1" applyAlignment="1">
      <alignment horizontal="center"/>
    </xf>
    <xf numFmtId="0" fontId="10" fillId="0" borderId="0" xfId="0" applyFont="1"/>
    <xf numFmtId="0" fontId="13" fillId="0" borderId="1" xfId="0" applyFont="1" applyBorder="1" applyAlignment="1">
      <alignment horizontal="right" indent="2"/>
    </xf>
    <xf numFmtId="0" fontId="13" fillId="0" borderId="0" xfId="0" applyFont="1" applyAlignment="1">
      <alignment horizontal="right" indent="2"/>
    </xf>
    <xf numFmtId="0" fontId="1" fillId="2" borderId="23" xfId="0" applyFont="1" applyFill="1" applyBorder="1" applyAlignment="1">
      <alignment horizontal="center" vertical="center"/>
    </xf>
    <xf numFmtId="8" fontId="1" fillId="2" borderId="24" xfId="0" applyNumberFormat="1" applyFont="1" applyFill="1" applyBorder="1" applyAlignment="1">
      <alignment horizontal="right" vertical="center"/>
    </xf>
    <xf numFmtId="44" fontId="11" fillId="0" borderId="21" xfId="1" applyFont="1" applyBorder="1"/>
    <xf numFmtId="44" fontId="11" fillId="0" borderId="22" xfId="1" applyFont="1" applyBorder="1"/>
    <xf numFmtId="165" fontId="12" fillId="0" borderId="0" xfId="0" applyNumberFormat="1" applyFont="1" applyAlignment="1">
      <alignment horizontal="center"/>
    </xf>
    <xf numFmtId="8" fontId="12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12" fillId="0" borderId="26" xfId="0" applyFont="1" applyBorder="1" applyAlignment="1">
      <alignment horizontal="center"/>
    </xf>
    <xf numFmtId="8" fontId="12" fillId="0" borderId="26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/>
    </xf>
    <xf numFmtId="164" fontId="12" fillId="0" borderId="26" xfId="0" applyNumberFormat="1" applyFont="1" applyBorder="1" applyAlignment="1">
      <alignment horizont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14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center"/>
    </xf>
    <xf numFmtId="8" fontId="12" fillId="0" borderId="3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164" fontId="12" fillId="0" borderId="0" xfId="0" applyNumberFormat="1" applyFont="1" applyAlignment="1">
      <alignment horizontal="center"/>
    </xf>
    <xf numFmtId="4" fontId="9" fillId="0" borderId="3" xfId="0" applyNumberFormat="1" applyFont="1" applyBorder="1" applyAlignment="1">
      <alignment horizontal="center" vertical="center"/>
    </xf>
    <xf numFmtId="4" fontId="9" fillId="2" borderId="26" xfId="0" applyNumberFormat="1" applyFont="1" applyFill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 vertical="center"/>
    </xf>
    <xf numFmtId="4" fontId="9" fillId="2" borderId="28" xfId="0" applyNumberFormat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center" vertical="center"/>
    </xf>
    <xf numFmtId="8" fontId="1" fillId="2" borderId="30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2" fillId="0" borderId="35" xfId="0" applyFont="1" applyBorder="1" applyAlignment="1">
      <alignment horizontal="center"/>
    </xf>
    <xf numFmtId="165" fontId="12" fillId="0" borderId="26" xfId="0" applyNumberFormat="1" applyFont="1" applyBorder="1" applyAlignment="1">
      <alignment horizontal="center"/>
    </xf>
    <xf numFmtId="8" fontId="12" fillId="0" borderId="28" xfId="0" applyNumberFormat="1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165" fontId="12" fillId="0" borderId="22" xfId="0" applyNumberFormat="1" applyFont="1" applyBorder="1" applyAlignment="1">
      <alignment horizontal="center"/>
    </xf>
    <xf numFmtId="8" fontId="12" fillId="0" borderId="22" xfId="0" applyNumberFormat="1" applyFont="1" applyBorder="1" applyAlignment="1">
      <alignment horizontal="center"/>
    </xf>
    <xf numFmtId="8" fontId="12" fillId="0" borderId="15" xfId="0" applyNumberFormat="1" applyFont="1" applyBorder="1" applyAlignment="1">
      <alignment horizontal="center"/>
    </xf>
    <xf numFmtId="0" fontId="14" fillId="0" borderId="36" xfId="0" applyFont="1" applyBorder="1" applyAlignment="1">
      <alignment horizontal="center" vertical="center"/>
    </xf>
    <xf numFmtId="4" fontId="9" fillId="2" borderId="22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/>
    </xf>
    <xf numFmtId="8" fontId="12" fillId="0" borderId="13" xfId="0" applyNumberFormat="1" applyFont="1" applyBorder="1" applyAlignment="1">
      <alignment horizontal="center"/>
    </xf>
    <xf numFmtId="164" fontId="12" fillId="0" borderId="22" xfId="0" applyNumberFormat="1" applyFont="1" applyBorder="1" applyAlignment="1">
      <alignment horizontal="center"/>
    </xf>
    <xf numFmtId="44" fontId="11" fillId="0" borderId="22" xfId="1" applyFont="1" applyFill="1" applyBorder="1"/>
    <xf numFmtId="8" fontId="2" fillId="0" borderId="0" xfId="0" applyNumberFormat="1" applyFont="1"/>
    <xf numFmtId="0" fontId="12" fillId="3" borderId="34" xfId="0" applyFont="1" applyFill="1" applyBorder="1" applyAlignment="1">
      <alignment horizontal="right" vertical="center"/>
    </xf>
    <xf numFmtId="7" fontId="1" fillId="3" borderId="31" xfId="0" applyNumberFormat="1" applyFont="1" applyFill="1" applyBorder="1" applyAlignment="1">
      <alignment horizontal="right" vertical="center"/>
    </xf>
    <xf numFmtId="7" fontId="1" fillId="3" borderId="25" xfId="0" applyNumberFormat="1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4"/>
  <sheetViews>
    <sheetView tabSelected="1" zoomScaleNormal="100" workbookViewId="0"/>
  </sheetViews>
  <sheetFormatPr defaultRowHeight="15" x14ac:dyDescent="0.2"/>
  <cols>
    <col min="1" max="1" width="38.140625" customWidth="1"/>
    <col min="2" max="2" width="20.7109375" style="1" customWidth="1"/>
    <col min="3" max="10" width="16.7109375" customWidth="1"/>
  </cols>
  <sheetData>
    <row r="1" spans="1:10" s="1" customFormat="1" ht="24" customHeight="1" thickBot="1" x14ac:dyDescent="0.3">
      <c r="A1" s="79" t="s">
        <v>33</v>
      </c>
      <c r="B1" s="8"/>
      <c r="C1" s="8"/>
      <c r="D1" s="8"/>
      <c r="E1" s="8"/>
      <c r="F1" s="8"/>
      <c r="G1" s="77" t="s">
        <v>23</v>
      </c>
      <c r="H1" s="78" t="s">
        <v>2</v>
      </c>
      <c r="I1" s="95" t="s">
        <v>24</v>
      </c>
      <c r="J1" s="76"/>
    </row>
    <row r="2" spans="1:10" s="1" customFormat="1" ht="24" customHeight="1" x14ac:dyDescent="0.25">
      <c r="A2" s="8" t="s">
        <v>34</v>
      </c>
      <c r="B2" s="8"/>
      <c r="C2" s="8"/>
      <c r="D2" s="8"/>
      <c r="E2" s="8"/>
      <c r="F2" s="8"/>
      <c r="G2" s="74">
        <v>556</v>
      </c>
      <c r="H2" s="75">
        <f>A10+A23+A36+A49+A62+A75+A88</f>
        <v>292200</v>
      </c>
      <c r="I2" s="96">
        <f>B12+B25+B38+B51+B64+B77+B90</f>
        <v>478361.8</v>
      </c>
    </row>
    <row r="3" spans="1:10" s="1" customFormat="1" ht="24" customHeight="1" x14ac:dyDescent="0.25">
      <c r="A3" s="37"/>
      <c r="B3" s="8"/>
      <c r="C3" s="8"/>
      <c r="D3" s="8"/>
      <c r="E3" s="8"/>
      <c r="F3" s="8"/>
      <c r="G3" s="43" t="s">
        <v>25</v>
      </c>
      <c r="H3" s="44">
        <f>H2/G2</f>
        <v>525.53956834532369</v>
      </c>
      <c r="I3" s="97">
        <f>I2/G2</f>
        <v>860.36294964028775</v>
      </c>
      <c r="J3" s="94"/>
    </row>
    <row r="4" spans="1:10" s="1" customFormat="1" ht="18" customHeight="1" x14ac:dyDescent="0.25">
      <c r="C4" s="4"/>
      <c r="D4" s="2"/>
      <c r="E4" s="2"/>
      <c r="F4" s="2"/>
    </row>
    <row r="5" spans="1:10" s="2" customFormat="1" ht="18" customHeight="1" x14ac:dyDescent="0.25">
      <c r="A5" s="10" t="s">
        <v>35</v>
      </c>
      <c r="B5" s="41" t="s">
        <v>6</v>
      </c>
      <c r="C5" s="15" t="s">
        <v>27</v>
      </c>
      <c r="D5" s="16" t="s">
        <v>5</v>
      </c>
      <c r="E5" s="16" t="s">
        <v>1</v>
      </c>
      <c r="F5" s="16" t="s">
        <v>1</v>
      </c>
      <c r="G5" s="16" t="s">
        <v>1</v>
      </c>
      <c r="H5" s="16" t="s">
        <v>0</v>
      </c>
      <c r="I5" s="17" t="s">
        <v>16</v>
      </c>
    </row>
    <row r="6" spans="1:10" s="2" customFormat="1" ht="18" customHeight="1" x14ac:dyDescent="0.25">
      <c r="A6" s="11" t="s">
        <v>36</v>
      </c>
      <c r="B6" s="42" t="s">
        <v>7</v>
      </c>
      <c r="C6" s="62" t="s">
        <v>38</v>
      </c>
      <c r="D6" s="19" t="s">
        <v>38</v>
      </c>
      <c r="E6" s="80" t="s">
        <v>38</v>
      </c>
      <c r="F6" s="19" t="s">
        <v>28</v>
      </c>
      <c r="G6" s="19" t="s">
        <v>9</v>
      </c>
      <c r="H6" s="19" t="s">
        <v>14</v>
      </c>
      <c r="I6" s="20" t="s">
        <v>14</v>
      </c>
      <c r="J6" s="27"/>
    </row>
    <row r="7" spans="1:10" s="2" customFormat="1" ht="18" customHeight="1" x14ac:dyDescent="0.25">
      <c r="A7" s="12" t="s">
        <v>15</v>
      </c>
      <c r="B7" s="42" t="s">
        <v>8</v>
      </c>
      <c r="C7" s="18" t="s">
        <v>10</v>
      </c>
      <c r="D7" s="19" t="s">
        <v>10</v>
      </c>
      <c r="E7" s="19" t="s">
        <v>10</v>
      </c>
      <c r="F7" s="19" t="s">
        <v>22</v>
      </c>
      <c r="G7" s="19" t="s">
        <v>20</v>
      </c>
      <c r="H7" s="19" t="s">
        <v>20</v>
      </c>
      <c r="I7" s="20" t="s">
        <v>20</v>
      </c>
      <c r="J7" s="27"/>
    </row>
    <row r="8" spans="1:10" s="2" customFormat="1" ht="18" customHeight="1" x14ac:dyDescent="0.25">
      <c r="A8" s="12" t="s">
        <v>37</v>
      </c>
      <c r="B8" s="42" t="s">
        <v>3</v>
      </c>
      <c r="C8" s="28">
        <v>32</v>
      </c>
      <c r="D8" s="29">
        <v>67</v>
      </c>
      <c r="E8" s="29">
        <v>5</v>
      </c>
      <c r="F8" s="29">
        <v>190</v>
      </c>
      <c r="G8" s="29">
        <v>1180</v>
      </c>
      <c r="H8" s="29">
        <v>80</v>
      </c>
      <c r="I8" s="30">
        <v>30</v>
      </c>
    </row>
    <row r="9" spans="1:10" s="1" customFormat="1" ht="18" customHeight="1" x14ac:dyDescent="0.2">
      <c r="A9" s="13" t="s">
        <v>26</v>
      </c>
      <c r="B9" s="42" t="s">
        <v>2</v>
      </c>
      <c r="C9" s="23">
        <v>400</v>
      </c>
      <c r="D9" s="24">
        <v>180</v>
      </c>
      <c r="E9" s="24">
        <v>150</v>
      </c>
      <c r="F9" s="24">
        <v>40</v>
      </c>
      <c r="G9" s="24">
        <v>6</v>
      </c>
      <c r="H9" s="24">
        <v>8</v>
      </c>
      <c r="I9" s="25">
        <v>4</v>
      </c>
    </row>
    <row r="10" spans="1:10" s="1" customFormat="1" ht="18" customHeight="1" thickBot="1" x14ac:dyDescent="0.25">
      <c r="A10" s="32">
        <f>SUM(C10:I10)</f>
        <v>41050</v>
      </c>
      <c r="B10" s="42" t="s">
        <v>12</v>
      </c>
      <c r="C10" s="23">
        <f>C8*C9</f>
        <v>12800</v>
      </c>
      <c r="D10" s="24">
        <f t="shared" ref="D10" si="0">D8*D9</f>
        <v>12060</v>
      </c>
      <c r="E10" s="24">
        <f>E8*E9</f>
        <v>750</v>
      </c>
      <c r="F10" s="24">
        <f t="shared" ref="F10:G10" si="1">F8*F9</f>
        <v>7600</v>
      </c>
      <c r="G10" s="24">
        <f t="shared" si="1"/>
        <v>7080</v>
      </c>
      <c r="H10" s="24">
        <f t="shared" ref="H10:I10" si="2">H8*H9</f>
        <v>640</v>
      </c>
      <c r="I10" s="25">
        <f t="shared" si="2"/>
        <v>120</v>
      </c>
    </row>
    <row r="11" spans="1:10" s="3" customFormat="1" ht="18" customHeight="1" x14ac:dyDescent="0.2">
      <c r="A11" s="33" t="s">
        <v>19</v>
      </c>
      <c r="B11" s="38" t="s">
        <v>4</v>
      </c>
      <c r="C11" s="34" t="s">
        <v>13</v>
      </c>
      <c r="D11" s="35" t="s">
        <v>13</v>
      </c>
      <c r="E11" s="35" t="s">
        <v>13</v>
      </c>
      <c r="F11" s="35" t="s">
        <v>30</v>
      </c>
      <c r="G11" s="35" t="s">
        <v>29</v>
      </c>
      <c r="H11" s="35" t="s">
        <v>21</v>
      </c>
      <c r="I11" s="36" t="s">
        <v>21</v>
      </c>
    </row>
    <row r="12" spans="1:10" s="3" customFormat="1" ht="18" customHeight="1" x14ac:dyDescent="0.25">
      <c r="A12" s="61" t="s">
        <v>75</v>
      </c>
      <c r="B12" s="45">
        <f>(C12*$C$8)+(D12*$D$8)+(E12*$E$8+(F12*$F$8)+(G12*$G$8)+(H12*$H$8)+(I12*$I$8))</f>
        <v>63899.4</v>
      </c>
      <c r="C12" s="55">
        <v>590</v>
      </c>
      <c r="D12" s="56">
        <v>272</v>
      </c>
      <c r="E12" s="56">
        <v>272</v>
      </c>
      <c r="F12" s="56">
        <v>46</v>
      </c>
      <c r="G12" s="56">
        <v>13.03</v>
      </c>
      <c r="H12" s="56">
        <v>15</v>
      </c>
      <c r="I12" s="57">
        <v>4</v>
      </c>
    </row>
    <row r="13" spans="1:10" s="3" customFormat="1" ht="18" customHeight="1" x14ac:dyDescent="0.25">
      <c r="A13" s="61" t="s">
        <v>69</v>
      </c>
      <c r="B13" s="46">
        <f>(C13*$C$8)+(D13*$D$8)+(E13*$E$8+(F13*$F$8)+(G13*$G$8)+(H13*$H$8)+(I13*$I$8))</f>
        <v>63397.8</v>
      </c>
      <c r="C13" s="55">
        <v>560</v>
      </c>
      <c r="D13" s="56">
        <v>292</v>
      </c>
      <c r="E13" s="56">
        <v>230</v>
      </c>
      <c r="F13" s="56">
        <v>60</v>
      </c>
      <c r="G13" s="56">
        <v>10.41</v>
      </c>
      <c r="H13" s="56">
        <v>11.25</v>
      </c>
      <c r="I13" s="57">
        <v>6</v>
      </c>
    </row>
    <row r="14" spans="1:10" s="3" customFormat="1" ht="18" customHeight="1" x14ac:dyDescent="0.25">
      <c r="A14" s="61" t="s">
        <v>80</v>
      </c>
      <c r="B14" s="46">
        <f>(C14*$C$8)+(D14*$D$8)+(E14*$E$8+(F14*$F$8)+(G14*$G$8)+(H14*$H$8)+(I14*$I$8))</f>
        <v>60980</v>
      </c>
      <c r="C14" s="55">
        <v>470</v>
      </c>
      <c r="D14" s="56">
        <v>275</v>
      </c>
      <c r="E14" s="56">
        <v>170</v>
      </c>
      <c r="F14" s="56">
        <v>70</v>
      </c>
      <c r="G14" s="56">
        <v>10.5</v>
      </c>
      <c r="H14" s="56">
        <v>10.5</v>
      </c>
      <c r="I14" s="57">
        <v>4.5</v>
      </c>
    </row>
    <row r="15" spans="1:10" s="3" customFormat="1" ht="18" customHeight="1" x14ac:dyDescent="0.25">
      <c r="A15" s="61" t="s">
        <v>71</v>
      </c>
      <c r="B15" s="46">
        <f>(C15*$C$8)+(D15*$D$8)+(E15*$E$8+(F15*$F$8)+(G15*$G$8)+(H15*$H$8)+(I15*$I$8))</f>
        <v>50117.5</v>
      </c>
      <c r="C15" s="55">
        <v>450</v>
      </c>
      <c r="D15" s="56">
        <v>215</v>
      </c>
      <c r="E15" s="56">
        <v>250</v>
      </c>
      <c r="F15" s="56">
        <v>45</v>
      </c>
      <c r="G15" s="56">
        <v>9</v>
      </c>
      <c r="H15" s="56">
        <v>9</v>
      </c>
      <c r="I15" s="57">
        <v>5.75</v>
      </c>
    </row>
    <row r="16" spans="1:10" s="3" customFormat="1" ht="18" customHeight="1" thickBot="1" x14ac:dyDescent="0.3">
      <c r="A16" s="73" t="s">
        <v>68</v>
      </c>
      <c r="B16" s="31">
        <f>(C16*$C$8)+(D16*$D$8)+(E16*$E$8+(F16*$F$8)+(G16*$G$8)+(H16*$H$8)+(I16*$I$8))</f>
        <v>41325</v>
      </c>
      <c r="C16" s="58">
        <v>404</v>
      </c>
      <c r="D16" s="59">
        <v>181</v>
      </c>
      <c r="E16" s="59">
        <v>166</v>
      </c>
      <c r="F16" s="59">
        <v>40</v>
      </c>
      <c r="G16" s="59">
        <v>6</v>
      </c>
      <c r="H16" s="59">
        <v>8</v>
      </c>
      <c r="I16" s="60">
        <v>4</v>
      </c>
    </row>
    <row r="17" spans="1:10" s="1" customFormat="1" ht="18" customHeight="1" x14ac:dyDescent="0.25">
      <c r="C17" s="5"/>
    </row>
    <row r="18" spans="1:10" s="1" customFormat="1" ht="18" customHeight="1" x14ac:dyDescent="0.25">
      <c r="A18" s="10" t="s">
        <v>39</v>
      </c>
      <c r="B18" s="41" t="s">
        <v>6</v>
      </c>
      <c r="C18" s="15" t="s">
        <v>27</v>
      </c>
      <c r="D18" s="16" t="s">
        <v>5</v>
      </c>
      <c r="E18" s="16" t="s">
        <v>1</v>
      </c>
      <c r="F18" s="16" t="s">
        <v>1</v>
      </c>
      <c r="G18" s="26" t="s">
        <v>1</v>
      </c>
      <c r="H18" s="16" t="s">
        <v>44</v>
      </c>
      <c r="I18" s="83" t="s">
        <v>45</v>
      </c>
      <c r="J18" s="6"/>
    </row>
    <row r="19" spans="1:10" s="1" customFormat="1" ht="18" customHeight="1" x14ac:dyDescent="0.25">
      <c r="A19" s="11" t="s">
        <v>40</v>
      </c>
      <c r="B19" s="42" t="s">
        <v>7</v>
      </c>
      <c r="C19" s="18" t="s">
        <v>18</v>
      </c>
      <c r="D19" s="19" t="s">
        <v>18</v>
      </c>
      <c r="E19" s="19" t="s">
        <v>18</v>
      </c>
      <c r="F19" s="19" t="s">
        <v>42</v>
      </c>
      <c r="G19" s="51" t="s">
        <v>9</v>
      </c>
      <c r="H19" s="19" t="s">
        <v>9</v>
      </c>
      <c r="I19" s="84" t="s">
        <v>9</v>
      </c>
      <c r="J19" s="6"/>
    </row>
    <row r="20" spans="1:10" s="1" customFormat="1" ht="18" customHeight="1" x14ac:dyDescent="0.25">
      <c r="A20" s="12" t="s">
        <v>15</v>
      </c>
      <c r="B20" s="42" t="s">
        <v>8</v>
      </c>
      <c r="C20" s="18" t="s">
        <v>10</v>
      </c>
      <c r="D20" s="19" t="s">
        <v>10</v>
      </c>
      <c r="E20" s="19" t="s">
        <v>10</v>
      </c>
      <c r="F20" s="19" t="s">
        <v>22</v>
      </c>
      <c r="G20" s="51" t="s">
        <v>20</v>
      </c>
      <c r="H20" s="19" t="s">
        <v>20</v>
      </c>
      <c r="I20" s="84" t="s">
        <v>20</v>
      </c>
      <c r="J20" s="6"/>
    </row>
    <row r="21" spans="1:10" s="1" customFormat="1" ht="18" customHeight="1" x14ac:dyDescent="0.25">
      <c r="A21" s="12" t="s">
        <v>57</v>
      </c>
      <c r="B21" s="42" t="s">
        <v>3</v>
      </c>
      <c r="C21" s="28">
        <v>65</v>
      </c>
      <c r="D21" s="29">
        <v>143</v>
      </c>
      <c r="E21" s="29">
        <v>78</v>
      </c>
      <c r="F21" s="29">
        <v>330</v>
      </c>
      <c r="G21" s="81">
        <v>3300</v>
      </c>
      <c r="H21" s="29">
        <v>200</v>
      </c>
      <c r="I21" s="85">
        <v>120</v>
      </c>
      <c r="J21" s="6"/>
    </row>
    <row r="22" spans="1:10" s="1" customFormat="1" ht="18" customHeight="1" x14ac:dyDescent="0.25">
      <c r="A22" s="13" t="s">
        <v>41</v>
      </c>
      <c r="B22" s="42" t="s">
        <v>2</v>
      </c>
      <c r="C22" s="23">
        <v>350</v>
      </c>
      <c r="D22" s="24">
        <v>150</v>
      </c>
      <c r="E22" s="24">
        <v>150</v>
      </c>
      <c r="F22" s="24">
        <v>35</v>
      </c>
      <c r="G22" s="52">
        <v>7</v>
      </c>
      <c r="H22" s="24">
        <v>2.5</v>
      </c>
      <c r="I22" s="86">
        <v>2.5</v>
      </c>
      <c r="J22" s="7"/>
    </row>
    <row r="23" spans="1:10" s="1" customFormat="1" ht="18" customHeight="1" thickBot="1" x14ac:dyDescent="0.3">
      <c r="A23" s="32">
        <f>SUM(C23:I23)</f>
        <v>91350</v>
      </c>
      <c r="B23" s="42" t="s">
        <v>12</v>
      </c>
      <c r="C23" s="23">
        <f>C21*C22</f>
        <v>22750</v>
      </c>
      <c r="D23" s="24">
        <f t="shared" ref="D23" si="3">D21*D22</f>
        <v>21450</v>
      </c>
      <c r="E23" s="24">
        <f t="shared" ref="E23" si="4">E21*E22</f>
        <v>11700</v>
      </c>
      <c r="F23" s="24">
        <f t="shared" ref="F23" si="5">F21*F22</f>
        <v>11550</v>
      </c>
      <c r="G23" s="82">
        <f t="shared" ref="G23:I23" si="6">G21*G22</f>
        <v>23100</v>
      </c>
      <c r="H23" s="91">
        <f t="shared" si="6"/>
        <v>500</v>
      </c>
      <c r="I23" s="87">
        <f t="shared" si="6"/>
        <v>300</v>
      </c>
      <c r="J23" s="7"/>
    </row>
    <row r="24" spans="1:10" s="1" customFormat="1" ht="18" customHeight="1" x14ac:dyDescent="0.2">
      <c r="A24" s="33" t="s">
        <v>11</v>
      </c>
      <c r="B24" s="38" t="s">
        <v>4</v>
      </c>
      <c r="C24" s="34" t="s">
        <v>13</v>
      </c>
      <c r="D24" s="35" t="s">
        <v>13</v>
      </c>
      <c r="E24" s="35" t="s">
        <v>13</v>
      </c>
      <c r="F24" s="35" t="s">
        <v>43</v>
      </c>
      <c r="G24" s="53" t="s">
        <v>29</v>
      </c>
      <c r="H24" s="35" t="s">
        <v>29</v>
      </c>
      <c r="I24" s="88" t="s">
        <v>29</v>
      </c>
      <c r="J24" s="9"/>
    </row>
    <row r="25" spans="1:10" s="1" customFormat="1" ht="18" customHeight="1" x14ac:dyDescent="0.25">
      <c r="A25" s="61" t="s">
        <v>75</v>
      </c>
      <c r="B25" s="45">
        <f>(C25*$C$21)+(D25*$D$21)+(E25*$E$21)+(F25*$F$21)+(G25*$G$21)+(H25*$H$21)+(I25*$I$21)+(J25*$J$21)</f>
        <v>149948</v>
      </c>
      <c r="C25" s="55">
        <v>529</v>
      </c>
      <c r="D25" s="56">
        <v>230</v>
      </c>
      <c r="E25" s="56">
        <v>308</v>
      </c>
      <c r="F25" s="56">
        <v>45</v>
      </c>
      <c r="G25" s="67">
        <v>13.03</v>
      </c>
      <c r="H25" s="56">
        <v>2.5</v>
      </c>
      <c r="I25" s="89">
        <v>2.5</v>
      </c>
      <c r="J25" s="9"/>
    </row>
    <row r="26" spans="1:10" s="1" customFormat="1" ht="18" customHeight="1" x14ac:dyDescent="0.25">
      <c r="A26" s="61" t="s">
        <v>69</v>
      </c>
      <c r="B26" s="93">
        <f>(C26*$C$21)+(D26*$D$21)+(E26*$E$21)+(F26*$F$21)+(G26*$G$21)+(H26*$H$21)+(I26*$I$21)+(J26*$J$21)</f>
        <v>115060</v>
      </c>
      <c r="C26" s="55">
        <v>400</v>
      </c>
      <c r="D26" s="56">
        <v>185</v>
      </c>
      <c r="E26" s="56">
        <v>195</v>
      </c>
      <c r="F26" s="56">
        <v>60</v>
      </c>
      <c r="G26" s="67">
        <v>8.11</v>
      </c>
      <c r="H26" s="56">
        <v>2.6</v>
      </c>
      <c r="I26" s="89">
        <v>2.6</v>
      </c>
      <c r="J26" s="9"/>
    </row>
    <row r="27" spans="1:10" s="1" customFormat="1" ht="18" customHeight="1" x14ac:dyDescent="0.25">
      <c r="A27" s="61" t="s">
        <v>71</v>
      </c>
      <c r="B27" s="46">
        <f>(C27*$C$21)+(D27*$D$21)+(E27*$E$21)+(F27*$F$21)+(G27*$G$21)+(H27*$H$21)+(I27*$I$21)+(J27*$J$21)</f>
        <v>114490</v>
      </c>
      <c r="C27" s="55">
        <v>400</v>
      </c>
      <c r="D27" s="56">
        <v>200</v>
      </c>
      <c r="E27" s="56">
        <v>210</v>
      </c>
      <c r="F27" s="56">
        <v>37</v>
      </c>
      <c r="G27" s="67">
        <v>9</v>
      </c>
      <c r="H27" s="56">
        <v>5</v>
      </c>
      <c r="I27" s="89">
        <v>5</v>
      </c>
      <c r="J27" s="9"/>
    </row>
    <row r="28" spans="1:10" s="1" customFormat="1" ht="18" customHeight="1" x14ac:dyDescent="0.25">
      <c r="A28" s="61" t="s">
        <v>68</v>
      </c>
      <c r="B28" s="46">
        <f>(C28*$C$21)+(D28*$D$21)+(E28*$E$21)+(F28*$F$21)+(G28*$G$21)+(H28*$H$21)+(I28*$I$21)+(J28*$J$21)</f>
        <v>93183</v>
      </c>
      <c r="C28" s="55">
        <v>352</v>
      </c>
      <c r="D28" s="56">
        <v>151</v>
      </c>
      <c r="E28" s="56">
        <v>170</v>
      </c>
      <c r="F28" s="56">
        <v>35</v>
      </c>
      <c r="G28" s="67">
        <v>7</v>
      </c>
      <c r="H28" s="56">
        <v>2.5</v>
      </c>
      <c r="I28" s="89">
        <v>2.5</v>
      </c>
      <c r="J28" s="9"/>
    </row>
    <row r="29" spans="1:10" s="1" customFormat="1" ht="18" customHeight="1" thickBot="1" x14ac:dyDescent="0.3">
      <c r="A29" s="73"/>
      <c r="B29" s="31">
        <f>(C29*$C$21)+(D29*$D$21)+(E29*$E$21)+(F29*$F$21)+(G29*$G$21)+(H29*$H$21)+(I29*$I$21)+(J29*$J$21)</f>
        <v>0</v>
      </c>
      <c r="C29" s="58"/>
      <c r="D29" s="59"/>
      <c r="E29" s="59"/>
      <c r="F29" s="59"/>
      <c r="G29" s="72"/>
      <c r="H29" s="59"/>
      <c r="I29" s="90"/>
      <c r="J29" s="9"/>
    </row>
    <row r="30" spans="1:10" s="1" customFormat="1" ht="18" customHeight="1" x14ac:dyDescent="0.25">
      <c r="C30" s="5"/>
    </row>
    <row r="31" spans="1:10" s="1" customFormat="1" ht="18" customHeight="1" x14ac:dyDescent="0.25">
      <c r="A31" s="10" t="s">
        <v>46</v>
      </c>
      <c r="B31" s="41" t="s">
        <v>6</v>
      </c>
      <c r="C31" s="15" t="s">
        <v>27</v>
      </c>
      <c r="D31" s="16" t="s">
        <v>1</v>
      </c>
      <c r="E31" s="16" t="s">
        <v>1</v>
      </c>
      <c r="F31" s="16" t="s">
        <v>1</v>
      </c>
      <c r="G31" s="16" t="s">
        <v>45</v>
      </c>
      <c r="H31" s="17" t="s">
        <v>16</v>
      </c>
      <c r="I31" s="27"/>
      <c r="J31" s="27"/>
    </row>
    <row r="32" spans="1:10" s="1" customFormat="1" ht="18" customHeight="1" x14ac:dyDescent="0.25">
      <c r="A32" s="11" t="s">
        <v>47</v>
      </c>
      <c r="B32" s="42" t="s">
        <v>7</v>
      </c>
      <c r="C32" s="18" t="s">
        <v>18</v>
      </c>
      <c r="D32" s="19" t="s">
        <v>18</v>
      </c>
      <c r="E32" s="19" t="s">
        <v>42</v>
      </c>
      <c r="F32" s="19" t="s">
        <v>9</v>
      </c>
      <c r="G32" s="19" t="s">
        <v>9</v>
      </c>
      <c r="H32" s="20" t="s">
        <v>14</v>
      </c>
      <c r="I32" s="27"/>
      <c r="J32" s="27"/>
    </row>
    <row r="33" spans="1:10" s="1" customFormat="1" ht="18" customHeight="1" x14ac:dyDescent="0.2">
      <c r="A33" s="12" t="s">
        <v>15</v>
      </c>
      <c r="B33" s="42" t="s">
        <v>8</v>
      </c>
      <c r="C33" s="18" t="s">
        <v>10</v>
      </c>
      <c r="D33" s="19" t="s">
        <v>10</v>
      </c>
      <c r="E33" s="19" t="s">
        <v>22</v>
      </c>
      <c r="F33" s="19" t="s">
        <v>20</v>
      </c>
      <c r="G33" s="19" t="s">
        <v>20</v>
      </c>
      <c r="H33" s="20" t="s">
        <v>20</v>
      </c>
      <c r="I33" s="27"/>
      <c r="J33" s="27"/>
    </row>
    <row r="34" spans="1:10" s="1" customFormat="1" ht="18" customHeight="1" x14ac:dyDescent="0.2">
      <c r="A34" s="12" t="s">
        <v>48</v>
      </c>
      <c r="B34" s="42" t="s">
        <v>3</v>
      </c>
      <c r="C34" s="28">
        <v>30</v>
      </c>
      <c r="D34" s="29">
        <v>47</v>
      </c>
      <c r="E34" s="29">
        <v>150</v>
      </c>
      <c r="F34" s="29">
        <v>1900</v>
      </c>
      <c r="G34" s="29">
        <v>260</v>
      </c>
      <c r="H34" s="30">
        <v>40</v>
      </c>
      <c r="I34" s="47"/>
      <c r="J34" s="47"/>
    </row>
    <row r="35" spans="1:10" s="1" customFormat="1" ht="18" customHeight="1" x14ac:dyDescent="0.2">
      <c r="A35" s="13" t="s">
        <v>49</v>
      </c>
      <c r="B35" s="42" t="s">
        <v>2</v>
      </c>
      <c r="C35" s="23">
        <v>300</v>
      </c>
      <c r="D35" s="24">
        <v>150</v>
      </c>
      <c r="E35" s="24">
        <v>35</v>
      </c>
      <c r="F35" s="24">
        <v>5</v>
      </c>
      <c r="G35" s="24">
        <v>2.5</v>
      </c>
      <c r="H35" s="25">
        <v>2.5</v>
      </c>
      <c r="I35" s="48"/>
      <c r="J35" s="48"/>
    </row>
    <row r="36" spans="1:10" s="1" customFormat="1" ht="18" customHeight="1" thickBot="1" x14ac:dyDescent="0.25">
      <c r="A36" s="32">
        <f>SUM(C36:J36)</f>
        <v>31550</v>
      </c>
      <c r="B36" s="42" t="s">
        <v>12</v>
      </c>
      <c r="C36" s="23">
        <f>C34*C35</f>
        <v>9000</v>
      </c>
      <c r="D36" s="24">
        <f t="shared" ref="D36:F36" si="7">D34*D35</f>
        <v>7050</v>
      </c>
      <c r="E36" s="24">
        <f t="shared" si="7"/>
        <v>5250</v>
      </c>
      <c r="F36" s="24">
        <f t="shared" si="7"/>
        <v>9500</v>
      </c>
      <c r="G36" s="24">
        <f>G34*G35</f>
        <v>650</v>
      </c>
      <c r="H36" s="25">
        <f>H34*H35</f>
        <v>100</v>
      </c>
      <c r="I36" s="48"/>
      <c r="J36" s="48"/>
    </row>
    <row r="37" spans="1:10" s="1" customFormat="1" ht="18" customHeight="1" x14ac:dyDescent="0.2">
      <c r="A37" s="33" t="s">
        <v>11</v>
      </c>
      <c r="B37" s="38" t="s">
        <v>4</v>
      </c>
      <c r="C37" s="34" t="s">
        <v>13</v>
      </c>
      <c r="D37" s="35" t="s">
        <v>13</v>
      </c>
      <c r="E37" s="35" t="s">
        <v>43</v>
      </c>
      <c r="F37" s="35" t="s">
        <v>21</v>
      </c>
      <c r="G37" s="35" t="s">
        <v>21</v>
      </c>
      <c r="H37" s="36" t="s">
        <v>21</v>
      </c>
      <c r="I37" s="49"/>
      <c r="J37" s="49"/>
    </row>
    <row r="38" spans="1:10" s="1" customFormat="1" ht="18" customHeight="1" x14ac:dyDescent="0.25">
      <c r="A38" s="61" t="s">
        <v>69</v>
      </c>
      <c r="B38" s="45">
        <f>(C38*$C$34)+(D38*$D$34)+(E38*$E$34)+(F38*$F$34)+(G38*$G$34)+(H38*$H$34)+(I38*$I$34)+(J38*$J$34)</f>
        <v>48778.400000000001</v>
      </c>
      <c r="C38" s="55">
        <v>390</v>
      </c>
      <c r="D38" s="56">
        <v>385</v>
      </c>
      <c r="E38" s="56">
        <v>48</v>
      </c>
      <c r="F38" s="56">
        <v>5.8</v>
      </c>
      <c r="G38" s="56">
        <v>2.5499999999999998</v>
      </c>
      <c r="H38" s="57">
        <v>2.5099999999999998</v>
      </c>
      <c r="I38" s="50"/>
      <c r="J38" s="49"/>
    </row>
    <row r="39" spans="1:10" s="1" customFormat="1" ht="18" customHeight="1" x14ac:dyDescent="0.25">
      <c r="A39" s="61"/>
      <c r="B39" s="46">
        <f>(C39*$C$34)+(D39*$D$34)+(E39*$E$34)+(F39*$F$34)+(G39*$G$34)+(H39*$H$34)+(I39*$I$34)+(J39*$J$34)</f>
        <v>0</v>
      </c>
      <c r="C39" s="55"/>
      <c r="D39" s="56"/>
      <c r="E39" s="56"/>
      <c r="F39" s="56"/>
      <c r="G39" s="56"/>
      <c r="H39" s="57"/>
      <c r="I39" s="50"/>
      <c r="J39" s="49"/>
    </row>
    <row r="40" spans="1:10" s="1" customFormat="1" ht="18" customHeight="1" x14ac:dyDescent="0.25">
      <c r="A40" s="61"/>
      <c r="B40" s="46">
        <f>(C40*$C$34)+(D40*$D$34)+(E40*$E$34)+(F40*$F$34)+(G40*$G$34)+(H40*$H$34)+(I40*$I$34)+(J40*$J$34)</f>
        <v>0</v>
      </c>
      <c r="C40" s="55"/>
      <c r="D40" s="56"/>
      <c r="E40" s="56"/>
      <c r="F40" s="56"/>
      <c r="G40" s="56"/>
      <c r="H40" s="57"/>
      <c r="I40" s="50"/>
      <c r="J40" s="49"/>
    </row>
    <row r="41" spans="1:10" s="1" customFormat="1" ht="18" customHeight="1" x14ac:dyDescent="0.25">
      <c r="A41" s="61"/>
      <c r="B41" s="46">
        <f>(C41*$C$34)+(D41*$D$34)+(E41*$E$34)+(F41*$F$34)+(G41*$G$34)+(H41*$H$34)+(I41*$I$34)+(J41*$J$34)</f>
        <v>0</v>
      </c>
      <c r="C41" s="55"/>
      <c r="D41" s="56"/>
      <c r="E41" s="56"/>
      <c r="F41" s="56"/>
      <c r="G41" s="56"/>
      <c r="H41" s="57"/>
      <c r="I41" s="50"/>
      <c r="J41" s="39"/>
    </row>
    <row r="42" spans="1:10" s="1" customFormat="1" ht="18" customHeight="1" thickBot="1" x14ac:dyDescent="0.3">
      <c r="A42" s="73"/>
      <c r="B42" s="31">
        <f>(C42*$C$34)+(D42*$D$34)+(E42*$E$34)+(F42*$F$34)+(G42*$G$34)+(H42*$H$34)+(I42*$I$34)+(J42*$J$34)</f>
        <v>0</v>
      </c>
      <c r="C42" s="58"/>
      <c r="D42" s="59"/>
      <c r="E42" s="59"/>
      <c r="F42" s="59"/>
      <c r="G42" s="59"/>
      <c r="H42" s="60"/>
      <c r="I42" s="50"/>
      <c r="J42" s="39"/>
    </row>
    <row r="43" spans="1:10" s="1" customFormat="1" ht="18" customHeight="1" x14ac:dyDescent="0.25">
      <c r="C43" s="5"/>
    </row>
    <row r="44" spans="1:10" ht="18" customHeight="1" x14ac:dyDescent="0.25">
      <c r="A44" s="10" t="s">
        <v>50</v>
      </c>
      <c r="B44" s="41" t="s">
        <v>6</v>
      </c>
      <c r="C44" s="15" t="s">
        <v>0</v>
      </c>
      <c r="D44" s="16" t="s">
        <v>0</v>
      </c>
      <c r="E44" s="16" t="s">
        <v>1</v>
      </c>
      <c r="F44" s="26" t="s">
        <v>1</v>
      </c>
      <c r="G44" s="26" t="s">
        <v>1</v>
      </c>
      <c r="H44" s="16" t="s">
        <v>31</v>
      </c>
      <c r="I44" s="83" t="s">
        <v>44</v>
      </c>
      <c r="J44" s="27"/>
    </row>
    <row r="45" spans="1:10" ht="18" customHeight="1" x14ac:dyDescent="0.25">
      <c r="A45" s="11" t="s">
        <v>51</v>
      </c>
      <c r="B45" s="42" t="s">
        <v>7</v>
      </c>
      <c r="C45" s="18" t="s">
        <v>9</v>
      </c>
      <c r="D45" s="19" t="s">
        <v>42</v>
      </c>
      <c r="E45" s="19" t="s">
        <v>9</v>
      </c>
      <c r="F45" s="51" t="s">
        <v>42</v>
      </c>
      <c r="G45" s="51" t="s">
        <v>18</v>
      </c>
      <c r="H45" s="19" t="s">
        <v>18</v>
      </c>
      <c r="I45" s="84" t="s">
        <v>14</v>
      </c>
      <c r="J45" s="27"/>
    </row>
    <row r="46" spans="1:10" ht="18" customHeight="1" x14ac:dyDescent="0.2">
      <c r="A46" s="12" t="s">
        <v>52</v>
      </c>
      <c r="B46" s="42" t="s">
        <v>8</v>
      </c>
      <c r="C46" s="18" t="s">
        <v>20</v>
      </c>
      <c r="D46" s="19" t="s">
        <v>22</v>
      </c>
      <c r="E46" s="19" t="s">
        <v>20</v>
      </c>
      <c r="F46" s="51" t="s">
        <v>22</v>
      </c>
      <c r="G46" s="51" t="s">
        <v>10</v>
      </c>
      <c r="H46" s="19" t="s">
        <v>10</v>
      </c>
      <c r="I46" s="84" t="s">
        <v>20</v>
      </c>
      <c r="J46" s="27"/>
    </row>
    <row r="47" spans="1:10" ht="18" customHeight="1" x14ac:dyDescent="0.2">
      <c r="A47" s="12" t="s">
        <v>56</v>
      </c>
      <c r="B47" s="42" t="s">
        <v>3</v>
      </c>
      <c r="C47" s="21">
        <v>800</v>
      </c>
      <c r="D47" s="29">
        <v>200</v>
      </c>
      <c r="E47" s="22">
        <v>660</v>
      </c>
      <c r="F47" s="54">
        <v>80</v>
      </c>
      <c r="G47" s="54">
        <v>20</v>
      </c>
      <c r="H47" s="22">
        <v>10</v>
      </c>
      <c r="I47" s="92">
        <v>20</v>
      </c>
      <c r="J47" s="65"/>
    </row>
    <row r="48" spans="1:10" ht="18" customHeight="1" x14ac:dyDescent="0.2">
      <c r="A48" s="13" t="s">
        <v>53</v>
      </c>
      <c r="B48" s="42" t="s">
        <v>2</v>
      </c>
      <c r="C48" s="23">
        <v>10</v>
      </c>
      <c r="D48" s="24">
        <v>40</v>
      </c>
      <c r="E48" s="24">
        <v>8</v>
      </c>
      <c r="F48" s="52">
        <v>35</v>
      </c>
      <c r="G48" s="52">
        <v>180</v>
      </c>
      <c r="H48" s="24">
        <v>300</v>
      </c>
      <c r="I48" s="86">
        <v>2.5</v>
      </c>
      <c r="J48" s="48"/>
    </row>
    <row r="49" spans="1:10" ht="18" customHeight="1" thickBot="1" x14ac:dyDescent="0.25">
      <c r="A49" s="32">
        <f>SUM(C49:J49)</f>
        <v>30730</v>
      </c>
      <c r="B49" s="42" t="s">
        <v>12</v>
      </c>
      <c r="C49" s="23">
        <f>C47*C48</f>
        <v>8000</v>
      </c>
      <c r="D49" s="24">
        <f t="shared" ref="D49:F49" si="8">D47*D48</f>
        <v>8000</v>
      </c>
      <c r="E49" s="24">
        <f t="shared" si="8"/>
        <v>5280</v>
      </c>
      <c r="F49" s="52">
        <f t="shared" si="8"/>
        <v>2800</v>
      </c>
      <c r="G49" s="52">
        <f t="shared" ref="G49:I49" si="9">G47*G48</f>
        <v>3600</v>
      </c>
      <c r="H49" s="24">
        <f t="shared" si="9"/>
        <v>3000</v>
      </c>
      <c r="I49" s="86">
        <f t="shared" si="9"/>
        <v>50</v>
      </c>
      <c r="J49" s="48"/>
    </row>
    <row r="50" spans="1:10" ht="18" customHeight="1" x14ac:dyDescent="0.2">
      <c r="A50" s="33" t="s">
        <v>11</v>
      </c>
      <c r="B50" s="38" t="s">
        <v>4</v>
      </c>
      <c r="C50" s="34" t="s">
        <v>29</v>
      </c>
      <c r="D50" s="35" t="s">
        <v>43</v>
      </c>
      <c r="E50" s="35" t="s">
        <v>29</v>
      </c>
      <c r="F50" s="53" t="s">
        <v>43</v>
      </c>
      <c r="G50" s="53" t="s">
        <v>13</v>
      </c>
      <c r="H50" s="35" t="s">
        <v>13</v>
      </c>
      <c r="I50" s="88" t="s">
        <v>29</v>
      </c>
      <c r="J50" s="49"/>
    </row>
    <row r="51" spans="1:10" ht="18" customHeight="1" x14ac:dyDescent="0.25">
      <c r="A51" s="61" t="s">
        <v>79</v>
      </c>
      <c r="B51" s="45">
        <f>(C51*$C$47)+(D51*$D$47)+(E51*$E$47)+(F51*$F$47)+(G51*$G$47)+(H51*$H$47)+(I51*$I$47)+(J51*$J$47)</f>
        <v>47046</v>
      </c>
      <c r="C51" s="55">
        <v>17.100000000000001</v>
      </c>
      <c r="D51" s="56">
        <v>50</v>
      </c>
      <c r="E51" s="56">
        <v>15.1</v>
      </c>
      <c r="F51" s="67">
        <v>60</v>
      </c>
      <c r="G51" s="67">
        <v>240</v>
      </c>
      <c r="H51" s="56">
        <v>375</v>
      </c>
      <c r="I51" s="89">
        <v>2.5</v>
      </c>
      <c r="J51" s="39"/>
    </row>
    <row r="52" spans="1:10" ht="18" customHeight="1" x14ac:dyDescent="0.25">
      <c r="A52" s="61" t="s">
        <v>69</v>
      </c>
      <c r="B52" s="46">
        <f>(C52*$C$47)+(D52*$D$47)+(E52*$E$47)+(F52*$F$47)+(G52*$G$47)+(H52*$H$47)+(I52*$I$47)+(J52*$J$47)</f>
        <v>38816.199999999997</v>
      </c>
      <c r="C52" s="55">
        <v>11.4</v>
      </c>
      <c r="D52" s="56">
        <v>52</v>
      </c>
      <c r="E52" s="56">
        <v>9.1</v>
      </c>
      <c r="F52" s="67">
        <v>60</v>
      </c>
      <c r="G52" s="67">
        <v>192</v>
      </c>
      <c r="H52" s="56">
        <v>460</v>
      </c>
      <c r="I52" s="89">
        <v>2.5099999999999998</v>
      </c>
      <c r="J52" s="39"/>
    </row>
    <row r="53" spans="1:10" ht="18" customHeight="1" x14ac:dyDescent="0.25">
      <c r="A53" s="61" t="s">
        <v>72</v>
      </c>
      <c r="B53" s="46">
        <f>(C53*$C$47)+(D53*$D$47)+(E53*$E$47)+(F53*$F$47)+(G53*$G$47)+(H53*$H$47)+(I53*$I$47)+(J53*$J$47)</f>
        <v>36366.199999999997</v>
      </c>
      <c r="C53" s="55">
        <v>15.77</v>
      </c>
      <c r="D53" s="56">
        <v>40</v>
      </c>
      <c r="E53" s="56">
        <v>9</v>
      </c>
      <c r="F53" s="67">
        <v>37</v>
      </c>
      <c r="G53" s="67">
        <v>190</v>
      </c>
      <c r="H53" s="56">
        <v>300</v>
      </c>
      <c r="I53" s="89">
        <v>2.5099999999999998</v>
      </c>
      <c r="J53" s="39"/>
    </row>
    <row r="54" spans="1:10" ht="18" customHeight="1" x14ac:dyDescent="0.25">
      <c r="A54" s="61" t="s">
        <v>78</v>
      </c>
      <c r="B54" s="46">
        <f>(1040*9.25)+(D54*$D$47)+(858*9)+(F54*$F$47)+(G54*$G$47)+(H54*$H$47)+(I54*$I$47)+(J54*$J$47)</f>
        <v>35842</v>
      </c>
      <c r="C54" s="55">
        <v>9.25</v>
      </c>
      <c r="D54" s="56">
        <v>40</v>
      </c>
      <c r="E54" s="56">
        <v>9</v>
      </c>
      <c r="F54" s="67">
        <v>40</v>
      </c>
      <c r="G54" s="67">
        <v>200</v>
      </c>
      <c r="H54" s="56">
        <v>325</v>
      </c>
      <c r="I54" s="89">
        <v>2.5</v>
      </c>
      <c r="J54" s="39"/>
    </row>
    <row r="55" spans="1:10" ht="18" customHeight="1" thickBot="1" x14ac:dyDescent="0.3">
      <c r="A55" s="73"/>
      <c r="B55" s="31">
        <f>(C55*$C$47)+(D55*$D$47)+(E55*$E$47)+(F55*$F$47)+(G55*$G$47)+(H55*$H$47)+(I55*$I$47)+(J55*$J$47)</f>
        <v>0</v>
      </c>
      <c r="C55" s="58"/>
      <c r="D55" s="59"/>
      <c r="E55" s="59"/>
      <c r="F55" s="72"/>
      <c r="G55" s="72"/>
      <c r="H55" s="59"/>
      <c r="I55" s="90"/>
      <c r="J55" s="39"/>
    </row>
    <row r="56" spans="1:10" ht="18" customHeight="1" x14ac:dyDescent="0.25">
      <c r="A56" s="40"/>
      <c r="B56" s="14"/>
      <c r="C56" s="39"/>
      <c r="D56" s="39"/>
      <c r="E56" s="39"/>
      <c r="F56" s="39"/>
      <c r="G56" s="39"/>
      <c r="H56" s="39"/>
      <c r="I56" s="39"/>
      <c r="J56" s="39"/>
    </row>
    <row r="57" spans="1:10" ht="18" customHeight="1" x14ac:dyDescent="0.25">
      <c r="A57" s="10" t="s">
        <v>54</v>
      </c>
      <c r="B57" s="41" t="s">
        <v>6</v>
      </c>
      <c r="C57" s="15" t="s">
        <v>0</v>
      </c>
      <c r="D57" s="16" t="s">
        <v>1</v>
      </c>
      <c r="E57" s="16" t="s">
        <v>16</v>
      </c>
      <c r="F57" s="17" t="s">
        <v>1</v>
      </c>
      <c r="G57" s="62"/>
      <c r="H57" s="27"/>
      <c r="I57" s="27"/>
      <c r="J57" s="39"/>
    </row>
    <row r="58" spans="1:10" ht="18" customHeight="1" x14ac:dyDescent="0.25">
      <c r="A58" s="11" t="s">
        <v>55</v>
      </c>
      <c r="B58" s="42" t="s">
        <v>7</v>
      </c>
      <c r="C58" s="18" t="s">
        <v>14</v>
      </c>
      <c r="D58" s="19" t="s">
        <v>14</v>
      </c>
      <c r="E58" s="19" t="s">
        <v>14</v>
      </c>
      <c r="F58" s="20" t="s">
        <v>18</v>
      </c>
      <c r="G58" s="62"/>
      <c r="H58" s="27"/>
      <c r="I58" s="27"/>
      <c r="J58" s="39"/>
    </row>
    <row r="59" spans="1:10" ht="18" customHeight="1" x14ac:dyDescent="0.2">
      <c r="A59" s="12" t="s">
        <v>17</v>
      </c>
      <c r="B59" s="42" t="s">
        <v>8</v>
      </c>
      <c r="C59" s="18" t="s">
        <v>20</v>
      </c>
      <c r="D59" s="19" t="s">
        <v>20</v>
      </c>
      <c r="E59" s="19" t="s">
        <v>20</v>
      </c>
      <c r="F59" s="20" t="s">
        <v>10</v>
      </c>
      <c r="G59" s="62"/>
      <c r="H59" s="27"/>
      <c r="I59" s="27"/>
      <c r="J59" s="39"/>
    </row>
    <row r="60" spans="1:10" ht="18" customHeight="1" x14ac:dyDescent="0.2">
      <c r="A60" s="12" t="s">
        <v>66</v>
      </c>
      <c r="B60" s="42" t="s">
        <v>3</v>
      </c>
      <c r="C60" s="28">
        <v>1500</v>
      </c>
      <c r="D60" s="29">
        <v>500</v>
      </c>
      <c r="E60" s="29">
        <v>60</v>
      </c>
      <c r="F60" s="30">
        <v>5</v>
      </c>
      <c r="G60" s="68"/>
      <c r="H60" s="47"/>
      <c r="I60" s="47"/>
      <c r="J60" s="39"/>
    </row>
    <row r="61" spans="1:10" ht="18" customHeight="1" x14ac:dyDescent="0.2">
      <c r="A61" s="13" t="s">
        <v>32</v>
      </c>
      <c r="B61" s="42" t="s">
        <v>2</v>
      </c>
      <c r="C61" s="23">
        <v>8</v>
      </c>
      <c r="D61" s="24">
        <v>7</v>
      </c>
      <c r="E61" s="24">
        <v>4</v>
      </c>
      <c r="F61" s="25">
        <v>150</v>
      </c>
      <c r="G61" s="63"/>
      <c r="H61" s="48"/>
      <c r="I61" s="48"/>
      <c r="J61" s="39"/>
    </row>
    <row r="62" spans="1:10" ht="18" customHeight="1" thickBot="1" x14ac:dyDescent="0.25">
      <c r="A62" s="32">
        <f>SUM(C62:J62)</f>
        <v>16490</v>
      </c>
      <c r="B62" s="42" t="s">
        <v>12</v>
      </c>
      <c r="C62" s="23">
        <f>C60*C61</f>
        <v>12000</v>
      </c>
      <c r="D62" s="24">
        <f t="shared" ref="D62:F62" si="10">D60*D61</f>
        <v>3500</v>
      </c>
      <c r="E62" s="24">
        <f t="shared" si="10"/>
        <v>240</v>
      </c>
      <c r="F62" s="25">
        <f t="shared" si="10"/>
        <v>750</v>
      </c>
      <c r="G62" s="63"/>
      <c r="H62" s="48"/>
      <c r="I62" s="48"/>
      <c r="J62" s="39"/>
    </row>
    <row r="63" spans="1:10" ht="18" customHeight="1" x14ac:dyDescent="0.2">
      <c r="A63" s="33" t="s">
        <v>11</v>
      </c>
      <c r="B63" s="38" t="s">
        <v>4</v>
      </c>
      <c r="C63" s="34"/>
      <c r="D63" s="35"/>
      <c r="E63" s="35"/>
      <c r="F63" s="36"/>
      <c r="G63" s="64"/>
      <c r="H63" s="49"/>
      <c r="I63" s="49"/>
      <c r="J63" s="39"/>
    </row>
    <row r="64" spans="1:10" ht="18" customHeight="1" x14ac:dyDescent="0.25">
      <c r="A64" s="61" t="s">
        <v>74</v>
      </c>
      <c r="B64" s="45">
        <f>(1950*9.5)+(650*9.5)+(E64*$E$60)+(F64*$F$60)+(G64*$G$60)+(H64*$H$60)+(I64*$I$60)+(J64*$J$60)</f>
        <v>25690</v>
      </c>
      <c r="C64" s="69">
        <v>9.5</v>
      </c>
      <c r="D64" s="70">
        <v>9.5</v>
      </c>
      <c r="E64" s="70">
        <v>4</v>
      </c>
      <c r="F64" s="71">
        <v>150</v>
      </c>
      <c r="G64" s="66"/>
      <c r="H64" s="50"/>
      <c r="I64" s="50"/>
      <c r="J64" s="39"/>
    </row>
    <row r="65" spans="1:10" ht="18" customHeight="1" x14ac:dyDescent="0.25">
      <c r="A65" s="61" t="s">
        <v>69</v>
      </c>
      <c r="B65" s="46">
        <f>(C65*$C$60)+(D65*$D$60)+(E65*$E$60)+(F65*$F$60)+(G65*$G$60)+(H65*$H$60)+(I65*$I$60)+(J65*$J$60)</f>
        <v>19596</v>
      </c>
      <c r="C65" s="55">
        <v>9.1999999999999993</v>
      </c>
      <c r="D65" s="56">
        <v>9.1999999999999993</v>
      </c>
      <c r="E65" s="56">
        <v>4.0999999999999996</v>
      </c>
      <c r="F65" s="57">
        <v>190</v>
      </c>
      <c r="G65" s="66"/>
      <c r="H65" s="50"/>
      <c r="I65" s="50"/>
      <c r="J65" s="39"/>
    </row>
    <row r="66" spans="1:10" ht="18" customHeight="1" x14ac:dyDescent="0.25">
      <c r="A66" s="61" t="s">
        <v>70</v>
      </c>
      <c r="B66" s="46">
        <f>(C66*$C$60)+(D66*$D$60)+(E66*$E$60)+(F66*$F$60)+(G66*$G$60)+(H66*$H$60)+(I66*$I$60)+(J66*$J$60)</f>
        <v>16490</v>
      </c>
      <c r="C66" s="55">
        <v>8</v>
      </c>
      <c r="D66" s="56">
        <v>7</v>
      </c>
      <c r="E66" s="56">
        <v>4</v>
      </c>
      <c r="F66" s="57">
        <v>150</v>
      </c>
      <c r="G66" s="66"/>
      <c r="H66" s="50"/>
      <c r="I66" s="50"/>
      <c r="J66" s="39"/>
    </row>
    <row r="67" spans="1:10" ht="18" customHeight="1" x14ac:dyDescent="0.25">
      <c r="A67" s="61"/>
      <c r="B67" s="46">
        <f>(C67*$C$60)+(D67*$D$60)+(E67*$E$60)+(F67*$F$60)+(G67*$G$60)+(H67*$H$60)+(I67*$I$60)+(J67*$J$60)</f>
        <v>0</v>
      </c>
      <c r="C67" s="55"/>
      <c r="D67" s="56"/>
      <c r="E67" s="56"/>
      <c r="F67" s="57"/>
      <c r="G67" s="66"/>
      <c r="H67" s="50"/>
      <c r="I67" s="50"/>
      <c r="J67" s="39"/>
    </row>
    <row r="68" spans="1:10" ht="16.5" thickBot="1" x14ac:dyDescent="0.3">
      <c r="A68" s="73"/>
      <c r="B68" s="31">
        <f>(C68*$C$60)+(D68*$D$60)+(E68*$E$60)+(F68*$F$60)+(G68*$G$60)+(H68*$H$60)+(I68*$I$60)+(J68*$J$60)</f>
        <v>0</v>
      </c>
      <c r="C68" s="58"/>
      <c r="D68" s="59"/>
      <c r="E68" s="59"/>
      <c r="F68" s="60"/>
      <c r="G68" s="66"/>
      <c r="H68" s="50"/>
      <c r="I68" s="50"/>
    </row>
    <row r="69" spans="1:10" ht="18" customHeight="1" x14ac:dyDescent="0.2"/>
    <row r="70" spans="1:10" ht="18" customHeight="1" x14ac:dyDescent="0.25">
      <c r="A70" s="10" t="s">
        <v>58</v>
      </c>
      <c r="B70" s="41" t="s">
        <v>6</v>
      </c>
      <c r="C70" s="15" t="s">
        <v>61</v>
      </c>
      <c r="D70" s="16" t="s">
        <v>0</v>
      </c>
      <c r="E70" s="16" t="s">
        <v>1</v>
      </c>
      <c r="F70" s="17" t="s">
        <v>16</v>
      </c>
    </row>
    <row r="71" spans="1:10" ht="18" customHeight="1" x14ac:dyDescent="0.25">
      <c r="A71" s="11" t="s">
        <v>59</v>
      </c>
      <c r="B71" s="42" t="s">
        <v>7</v>
      </c>
      <c r="C71" s="18" t="s">
        <v>14</v>
      </c>
      <c r="D71" s="19" t="s">
        <v>14</v>
      </c>
      <c r="E71" s="19" t="s">
        <v>14</v>
      </c>
      <c r="F71" s="20" t="s">
        <v>14</v>
      </c>
    </row>
    <row r="72" spans="1:10" ht="18" customHeight="1" x14ac:dyDescent="0.2">
      <c r="A72" s="12" t="s">
        <v>17</v>
      </c>
      <c r="B72" s="42" t="s">
        <v>8</v>
      </c>
      <c r="C72" s="18" t="s">
        <v>20</v>
      </c>
      <c r="D72" s="19" t="s">
        <v>20</v>
      </c>
      <c r="E72" s="19" t="s">
        <v>20</v>
      </c>
      <c r="F72" s="20" t="s">
        <v>20</v>
      </c>
    </row>
    <row r="73" spans="1:10" ht="18" customHeight="1" x14ac:dyDescent="0.2">
      <c r="A73" s="12" t="s">
        <v>65</v>
      </c>
      <c r="B73" s="42" t="s">
        <v>3</v>
      </c>
      <c r="C73" s="28">
        <v>1900</v>
      </c>
      <c r="D73" s="29">
        <v>300</v>
      </c>
      <c r="E73" s="29">
        <v>125</v>
      </c>
      <c r="F73" s="30">
        <v>100</v>
      </c>
    </row>
    <row r="74" spans="1:10" ht="18" customHeight="1" x14ac:dyDescent="0.2">
      <c r="A74" s="13" t="s">
        <v>60</v>
      </c>
      <c r="B74" s="42" t="s">
        <v>2</v>
      </c>
      <c r="C74" s="23">
        <v>10</v>
      </c>
      <c r="D74" s="24">
        <v>8</v>
      </c>
      <c r="E74" s="24">
        <v>7</v>
      </c>
      <c r="F74" s="25">
        <v>4</v>
      </c>
    </row>
    <row r="75" spans="1:10" ht="18" customHeight="1" thickBot="1" x14ac:dyDescent="0.25">
      <c r="A75" s="32">
        <f>SUM(C75:J75)</f>
        <v>22675</v>
      </c>
      <c r="B75" s="42" t="s">
        <v>12</v>
      </c>
      <c r="C75" s="23">
        <f>C73*C74</f>
        <v>19000</v>
      </c>
      <c r="D75" s="24">
        <f t="shared" ref="D75:F75" si="11">D73*D74</f>
        <v>2400</v>
      </c>
      <c r="E75" s="24">
        <f t="shared" si="11"/>
        <v>875</v>
      </c>
      <c r="F75" s="25">
        <f t="shared" si="11"/>
        <v>400</v>
      </c>
    </row>
    <row r="76" spans="1:10" ht="18" customHeight="1" x14ac:dyDescent="0.2">
      <c r="A76" s="33" t="s">
        <v>11</v>
      </c>
      <c r="B76" s="38" t="s">
        <v>4</v>
      </c>
      <c r="C76" s="34"/>
      <c r="D76" s="35"/>
      <c r="E76" s="35"/>
      <c r="F76" s="36"/>
    </row>
    <row r="77" spans="1:10" ht="18" customHeight="1" x14ac:dyDescent="0.25">
      <c r="A77" s="61" t="s">
        <v>73</v>
      </c>
      <c r="B77" s="45">
        <f>(C77*$C$73)+(D77*$D$73)+(E77*$E$73)+(F77*$F$73)</f>
        <v>57290</v>
      </c>
      <c r="C77" s="69">
        <v>27.1</v>
      </c>
      <c r="D77" s="70">
        <v>13</v>
      </c>
      <c r="E77" s="70">
        <v>12</v>
      </c>
      <c r="F77" s="71">
        <v>4</v>
      </c>
    </row>
    <row r="78" spans="1:10" ht="18" customHeight="1" x14ac:dyDescent="0.25">
      <c r="A78" s="61" t="s">
        <v>69</v>
      </c>
      <c r="B78" s="46">
        <f>(C78*$C$73)+(D78*$D$73)+(E78*$E$73)+(F78*$F$73)</f>
        <v>45514.5</v>
      </c>
      <c r="C78" s="55">
        <v>22.01</v>
      </c>
      <c r="D78" s="56">
        <v>8.02</v>
      </c>
      <c r="E78" s="56">
        <v>7.1</v>
      </c>
      <c r="F78" s="57">
        <v>4.0199999999999996</v>
      </c>
    </row>
    <row r="79" spans="1:10" ht="18" customHeight="1" x14ac:dyDescent="0.25">
      <c r="A79" s="61" t="s">
        <v>76</v>
      </c>
      <c r="B79" s="46">
        <f>(C79*$C$73)+(D79*$D$73)+(E79*$E$73)+(F79*$F$73)</f>
        <v>28324</v>
      </c>
      <c r="C79" s="55">
        <v>12.52</v>
      </c>
      <c r="D79" s="56">
        <v>9.9700000000000006</v>
      </c>
      <c r="E79" s="56">
        <v>8.44</v>
      </c>
      <c r="F79" s="57">
        <v>4.9000000000000004</v>
      </c>
    </row>
    <row r="80" spans="1:10" ht="18" customHeight="1" x14ac:dyDescent="0.25">
      <c r="A80" s="61" t="s">
        <v>70</v>
      </c>
      <c r="B80" s="46">
        <f>(C80*$C$73)+(D80*$D$73)+(E80*$E$73)+(F80*$F$73)</f>
        <v>22675</v>
      </c>
      <c r="C80" s="55">
        <v>10</v>
      </c>
      <c r="D80" s="56">
        <v>8</v>
      </c>
      <c r="E80" s="56">
        <v>7</v>
      </c>
      <c r="F80" s="57">
        <v>4</v>
      </c>
    </row>
    <row r="81" spans="1:8" ht="18" customHeight="1" thickBot="1" x14ac:dyDescent="0.3">
      <c r="A81" s="73"/>
      <c r="B81" s="31">
        <f>(C81*$C$60)+(D81*$D$60)+(E81*$E$60)+(F81*$F$60)+(G81*$G$60)+(H81*$H$60)+(I81*$I$60)+(J81*$J$60)</f>
        <v>0</v>
      </c>
      <c r="C81" s="58"/>
      <c r="D81" s="59"/>
      <c r="E81" s="59"/>
      <c r="F81" s="60"/>
    </row>
    <row r="82" spans="1:8" ht="18" customHeight="1" x14ac:dyDescent="0.2"/>
    <row r="83" spans="1:8" ht="18" customHeight="1" x14ac:dyDescent="0.25">
      <c r="A83" s="10" t="s">
        <v>62</v>
      </c>
      <c r="B83" s="41" t="s">
        <v>6</v>
      </c>
      <c r="C83" s="15" t="s">
        <v>27</v>
      </c>
      <c r="D83" s="16" t="s">
        <v>1</v>
      </c>
      <c r="E83" s="16" t="s">
        <v>1</v>
      </c>
      <c r="F83" s="16" t="s">
        <v>1</v>
      </c>
      <c r="G83" s="16" t="s">
        <v>0</v>
      </c>
      <c r="H83" s="17" t="s">
        <v>16</v>
      </c>
    </row>
    <row r="84" spans="1:8" ht="18" customHeight="1" x14ac:dyDescent="0.25">
      <c r="A84" s="11" t="s">
        <v>63</v>
      </c>
      <c r="B84" s="42" t="s">
        <v>7</v>
      </c>
      <c r="C84" s="18" t="s">
        <v>18</v>
      </c>
      <c r="D84" s="19" t="s">
        <v>18</v>
      </c>
      <c r="E84" s="19" t="s">
        <v>42</v>
      </c>
      <c r="F84" s="19" t="s">
        <v>9</v>
      </c>
      <c r="G84" s="19" t="s">
        <v>14</v>
      </c>
      <c r="H84" s="20" t="s">
        <v>14</v>
      </c>
    </row>
    <row r="85" spans="1:8" ht="18" customHeight="1" x14ac:dyDescent="0.2">
      <c r="A85" s="12" t="s">
        <v>15</v>
      </c>
      <c r="B85" s="42" t="s">
        <v>8</v>
      </c>
      <c r="C85" s="18" t="s">
        <v>10</v>
      </c>
      <c r="D85" s="19" t="s">
        <v>10</v>
      </c>
      <c r="E85" s="19" t="s">
        <v>22</v>
      </c>
      <c r="F85" s="19" t="s">
        <v>20</v>
      </c>
      <c r="G85" s="19" t="s">
        <v>20</v>
      </c>
      <c r="H85" s="20" t="s">
        <v>20</v>
      </c>
    </row>
    <row r="86" spans="1:8" ht="18" customHeight="1" x14ac:dyDescent="0.2">
      <c r="A86" s="12" t="s">
        <v>64</v>
      </c>
      <c r="B86" s="42" t="s">
        <v>3</v>
      </c>
      <c r="C86" s="28">
        <v>117</v>
      </c>
      <c r="D86" s="29">
        <v>24</v>
      </c>
      <c r="E86" s="29">
        <v>100</v>
      </c>
      <c r="F86" s="29">
        <v>2270</v>
      </c>
      <c r="G86" s="29">
        <v>30</v>
      </c>
      <c r="H86" s="30">
        <v>10</v>
      </c>
    </row>
    <row r="87" spans="1:8" ht="18" customHeight="1" x14ac:dyDescent="0.2">
      <c r="A87" s="13" t="s">
        <v>67</v>
      </c>
      <c r="B87" s="42" t="s">
        <v>2</v>
      </c>
      <c r="C87" s="23">
        <v>300</v>
      </c>
      <c r="D87" s="24">
        <v>150</v>
      </c>
      <c r="E87" s="24">
        <v>35</v>
      </c>
      <c r="F87" s="24">
        <v>7</v>
      </c>
      <c r="G87" s="24">
        <v>8</v>
      </c>
      <c r="H87" s="25">
        <v>2.5</v>
      </c>
    </row>
    <row r="88" spans="1:8" ht="18" customHeight="1" thickBot="1" x14ac:dyDescent="0.25">
      <c r="A88" s="32">
        <f>SUM(C88:J88)</f>
        <v>58355</v>
      </c>
      <c r="B88" s="42" t="s">
        <v>12</v>
      </c>
      <c r="C88" s="23">
        <f>C86*C87</f>
        <v>35100</v>
      </c>
      <c r="D88" s="24">
        <f t="shared" ref="D88:F88" si="12">D86*D87</f>
        <v>3600</v>
      </c>
      <c r="E88" s="24">
        <f t="shared" si="12"/>
        <v>3500</v>
      </c>
      <c r="F88" s="24">
        <f t="shared" si="12"/>
        <v>15890</v>
      </c>
      <c r="G88" s="24">
        <f>G86*G87</f>
        <v>240</v>
      </c>
      <c r="H88" s="25">
        <f>H86*H87</f>
        <v>25</v>
      </c>
    </row>
    <row r="89" spans="1:8" ht="18" customHeight="1" x14ac:dyDescent="0.2">
      <c r="A89" s="33" t="s">
        <v>11</v>
      </c>
      <c r="B89" s="38" t="s">
        <v>4</v>
      </c>
      <c r="C89" s="34" t="s">
        <v>13</v>
      </c>
      <c r="D89" s="35" t="s">
        <v>13</v>
      </c>
      <c r="E89" s="35" t="s">
        <v>43</v>
      </c>
      <c r="F89" s="35" t="s">
        <v>21</v>
      </c>
      <c r="G89" s="35" t="s">
        <v>21</v>
      </c>
      <c r="H89" s="36" t="s">
        <v>21</v>
      </c>
    </row>
    <row r="90" spans="1:8" ht="18" customHeight="1" x14ac:dyDescent="0.25">
      <c r="A90" s="61" t="s">
        <v>80</v>
      </c>
      <c r="B90" s="45">
        <f>(C90*$C$86)+(D90*$D$86)+(E90*$E$86)+(F90*$F$86)+(G90*$G$86)+(H90*$H$86)</f>
        <v>85710</v>
      </c>
      <c r="C90" s="55">
        <v>455</v>
      </c>
      <c r="D90" s="56">
        <v>170</v>
      </c>
      <c r="E90" s="56">
        <v>65</v>
      </c>
      <c r="F90" s="56">
        <v>9.5</v>
      </c>
      <c r="G90" s="56">
        <v>9.5</v>
      </c>
      <c r="H90" s="57">
        <v>4.5</v>
      </c>
    </row>
    <row r="91" spans="1:8" ht="18" customHeight="1" x14ac:dyDescent="0.25">
      <c r="A91" s="61" t="s">
        <v>77</v>
      </c>
      <c r="B91" s="46">
        <f>(C91*$C$86)+(D91*$D$86)+(E91*$E$86)+(F91*$F$86)+(G91*$G$86)+(H91*$H$86)</f>
        <v>71500</v>
      </c>
      <c r="C91" s="55">
        <v>375</v>
      </c>
      <c r="D91" s="56">
        <v>225</v>
      </c>
      <c r="E91" s="56">
        <v>38</v>
      </c>
      <c r="F91" s="56">
        <v>8</v>
      </c>
      <c r="G91" s="56">
        <v>8</v>
      </c>
      <c r="H91" s="57">
        <v>2.5</v>
      </c>
    </row>
    <row r="92" spans="1:8" ht="18" customHeight="1" x14ac:dyDescent="0.25">
      <c r="A92" s="61"/>
      <c r="B92" s="46">
        <f>(C92*$C$34)+(D92*$D$34)+(E92*$E$34)+(F92*$F$34)+(G92*$G$34)+(H92*$H$34)+(I92*$I$34)+(J92*$J$34)</f>
        <v>0</v>
      </c>
      <c r="C92" s="55"/>
      <c r="D92" s="56"/>
      <c r="E92" s="56"/>
      <c r="F92" s="56"/>
      <c r="G92" s="56"/>
      <c r="H92" s="57"/>
    </row>
    <row r="93" spans="1:8" ht="18" customHeight="1" x14ac:dyDescent="0.25">
      <c r="A93" s="61"/>
      <c r="B93" s="46">
        <f>(C93*$C$34)+(D93*$D$34)+(E93*$E$34)+(F93*$F$34)+(G93*$G$34)+(H93*$H$34)+(I93*$I$34)+(J93*$J$34)</f>
        <v>0</v>
      </c>
      <c r="C93" s="55"/>
      <c r="D93" s="56"/>
      <c r="E93" s="56"/>
      <c r="F93" s="56"/>
      <c r="G93" s="56"/>
      <c r="H93" s="57"/>
    </row>
    <row r="94" spans="1:8" ht="18" customHeight="1" thickBot="1" x14ac:dyDescent="0.3">
      <c r="A94" s="73"/>
      <c r="B94" s="31">
        <f>(C94*$C$34)+(D94*$D$34)+(E94*$E$34)+(F94*$F$34)+(G94*$G$34)+(H94*$H$34)+(I94*$I$34)+(J94*$J$34)</f>
        <v>0</v>
      </c>
      <c r="C94" s="58"/>
      <c r="D94" s="59"/>
      <c r="E94" s="59"/>
      <c r="F94" s="59"/>
      <c r="G94" s="59"/>
      <c r="H94" s="60"/>
    </row>
  </sheetData>
  <sortState xmlns:xlrd2="http://schemas.microsoft.com/office/spreadsheetml/2017/richdata2" ref="A77:F80">
    <sortCondition descending="1" ref="B77:B80"/>
  </sortState>
  <phoneticPr fontId="4" type="noConversion"/>
  <printOptions horizontalCentered="1"/>
  <pageMargins left="0.5" right="0.5" top="0.5" bottom="0.5" header="0.25" footer="0.25"/>
  <pageSetup scale="67" fitToHeight="3" orientation="landscape" r:id="rId1"/>
  <headerFooter alignWithMargins="0"/>
  <rowBreaks count="2" manualBreakCount="2">
    <brk id="42" max="9" man="1"/>
    <brk id="81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6F66B830E32142956ED9EF6FFD2F53" ma:contentTypeVersion="2" ma:contentTypeDescription="Create a new document." ma:contentTypeScope="" ma:versionID="d2227520429928986888fbb19ec4bc8e">
  <xsd:schema xmlns:xsd="http://www.w3.org/2001/XMLSchema" xmlns:xs="http://www.w3.org/2001/XMLSchema" xmlns:p="http://schemas.microsoft.com/office/2006/metadata/properties" xmlns:ns1="http://schemas.microsoft.com/sharepoint/v3" xmlns:ns2="cbfaa05a-aef5-499f-8dc3-7a2def7ff9ad" targetNamespace="http://schemas.microsoft.com/office/2006/metadata/properties" ma:root="true" ma:fieldsID="734fc9ca960c43f557452ef17b2b510f" ns1:_="" ns2:_="">
    <xsd:import namespace="http://schemas.microsoft.com/sharepoint/v3"/>
    <xsd:import namespace="cbfaa05a-aef5-499f-8dc3-7a2def7ff9a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faa05a-aef5-499f-8dc3-7a2def7ff9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261701-D1D4-4F43-8BEF-C012219A86C4}"/>
</file>

<file path=customXml/itemProps2.xml><?xml version="1.0" encoding="utf-8"?>
<ds:datastoreItem xmlns:ds="http://schemas.openxmlformats.org/officeDocument/2006/customXml" ds:itemID="{6366EF98-6EC3-4FF3-B085-0B605DB4204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aad69b9-d8a6-4b1f-905a-4ed84d153de3"/>
    <ds:schemaRef ds:uri="ea571349-3911-4d2b-863d-73b20a78f2e3"/>
  </ds:schemaRefs>
</ds:datastoreItem>
</file>

<file path=customXml/itemProps3.xml><?xml version="1.0" encoding="utf-8"?>
<ds:datastoreItem xmlns:ds="http://schemas.openxmlformats.org/officeDocument/2006/customXml" ds:itemID="{5CFCCCA8-4969-4553-BF28-07E68DB4D1E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4e2d11c-fae4-453b-b6c0-2964663779aa}" enabled="0" method="" siteId="{f4e2d11c-fae4-453b-b6c0-2964663779a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Results</vt:lpstr>
      <vt:lpstr>Results!Print_Area</vt:lpstr>
    </vt:vector>
  </TitlesOfParts>
  <Company>State of Wisconsin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schwaj</dc:creator>
  <cp:lastModifiedBy>Burns, Kevin J - BCPL</cp:lastModifiedBy>
  <cp:lastPrinted>2024-07-12T16:08:13Z</cp:lastPrinted>
  <dcterms:created xsi:type="dcterms:W3CDTF">2009-11-12T14:01:48Z</dcterms:created>
  <dcterms:modified xsi:type="dcterms:W3CDTF">2024-07-16T16:53:16Z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0x010100B76F66B830E32142956ED9EF6FFD2F53</vt:lpwstr>
  </property>
  <property fmtid="{D5CDD505-2E9C-101B-9397-08002B2CF9AE}" pid="3" name="MediaServiceImageTags">
    <vt:lpwstr/>
  </property>
</Properties>
</file>